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C COVID 19\2021\DANH GIA NGUY CO\NhaTrang\"/>
    </mc:Choice>
  </mc:AlternateContent>
  <bookViews>
    <workbookView xWindow="-120" yWindow="-120" windowWidth="19440" windowHeight="11760"/>
  </bookViews>
  <sheets>
    <sheet name="tổng hợp" sheetId="1" r:id="rId1"/>
    <sheet name="tiêu chí 1" sheetId="2" r:id="rId2"/>
    <sheet name="tiêu chí 2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G5" i="2"/>
  <c r="G6" i="2"/>
  <c r="G7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J27" i="2" s="1"/>
  <c r="G28" i="2"/>
  <c r="G29" i="2"/>
  <c r="J29" i="2" s="1"/>
  <c r="G30" i="2"/>
  <c r="K30" i="2"/>
  <c r="J30" i="2"/>
  <c r="I30" i="2"/>
  <c r="H30" i="2"/>
  <c r="K29" i="2"/>
  <c r="I29" i="2"/>
  <c r="K28" i="2"/>
  <c r="J28" i="2"/>
  <c r="I28" i="2"/>
  <c r="H28" i="2"/>
  <c r="K27" i="2"/>
  <c r="I27" i="2"/>
  <c r="K26" i="2"/>
  <c r="J26" i="2"/>
  <c r="I26" i="2"/>
  <c r="H26" i="2"/>
  <c r="K23" i="2"/>
  <c r="J23" i="2"/>
  <c r="I23" i="2"/>
  <c r="H23" i="2"/>
  <c r="K20" i="2"/>
  <c r="J20" i="2"/>
  <c r="I20" i="2"/>
  <c r="H20" i="2"/>
  <c r="K19" i="2"/>
  <c r="J19" i="2"/>
  <c r="I19" i="2"/>
  <c r="H19" i="2"/>
  <c r="K18" i="2"/>
  <c r="J18" i="2"/>
  <c r="I18" i="2"/>
  <c r="H18" i="2"/>
  <c r="K17" i="2"/>
  <c r="J17" i="2"/>
  <c r="I17" i="2"/>
  <c r="H17" i="2"/>
  <c r="K16" i="2"/>
  <c r="J16" i="2"/>
  <c r="I16" i="2"/>
  <c r="H16" i="2"/>
  <c r="K15" i="2"/>
  <c r="J15" i="2"/>
  <c r="I15" i="2"/>
  <c r="H15" i="2"/>
  <c r="K13" i="2"/>
  <c r="J13" i="2"/>
  <c r="I13" i="2"/>
  <c r="H13" i="2"/>
  <c r="K12" i="2"/>
  <c r="J12" i="2"/>
  <c r="I12" i="2"/>
  <c r="H12" i="2"/>
  <c r="K6" i="2"/>
  <c r="J6" i="2"/>
  <c r="I6" i="2"/>
  <c r="H6" i="2"/>
  <c r="K5" i="2"/>
  <c r="J5" i="2"/>
  <c r="I5" i="2"/>
  <c r="H5" i="2"/>
  <c r="K4" i="2"/>
  <c r="I4" i="2"/>
  <c r="K10" i="2"/>
  <c r="J10" i="2"/>
  <c r="I10" i="2"/>
  <c r="H10" i="2"/>
  <c r="K9" i="2"/>
  <c r="J9" i="2"/>
  <c r="I9" i="2"/>
  <c r="H9" i="2"/>
  <c r="K11" i="2"/>
  <c r="J11" i="2"/>
  <c r="I11" i="2"/>
  <c r="H11" i="2"/>
  <c r="K14" i="2"/>
  <c r="J14" i="2"/>
  <c r="I14" i="2"/>
  <c r="H14" i="2"/>
  <c r="K21" i="2"/>
  <c r="J21" i="2"/>
  <c r="I21" i="2"/>
  <c r="H21" i="2"/>
  <c r="K25" i="2"/>
  <c r="J25" i="2"/>
  <c r="I25" i="2"/>
  <c r="H25" i="2"/>
  <c r="F31" i="2"/>
  <c r="F31" i="4"/>
  <c r="D31" i="4"/>
  <c r="C31" i="4"/>
  <c r="E31" i="2"/>
  <c r="D31" i="2"/>
  <c r="C31" i="2"/>
  <c r="J24" i="2"/>
  <c r="J22" i="2"/>
  <c r="J8" i="2"/>
  <c r="K7" i="2"/>
  <c r="G4" i="2"/>
  <c r="J4" i="2" s="1"/>
  <c r="H4" i="2" l="1"/>
  <c r="H27" i="2"/>
  <c r="H29" i="2"/>
  <c r="K8" i="2"/>
  <c r="I8" i="2"/>
  <c r="H7" i="2"/>
  <c r="G31" i="2"/>
  <c r="I31" i="2" s="1"/>
  <c r="J7" i="2"/>
  <c r="I22" i="2"/>
  <c r="K22" i="2"/>
  <c r="I24" i="2"/>
  <c r="K24" i="2"/>
  <c r="I7" i="2"/>
  <c r="H22" i="2"/>
  <c r="H24" i="2"/>
  <c r="J31" i="2" l="1"/>
  <c r="H31" i="2"/>
</calcChain>
</file>

<file path=xl/sharedStrings.xml><?xml version="1.0" encoding="utf-8"?>
<sst xmlns="http://schemas.openxmlformats.org/spreadsheetml/2006/main" count="201" uniqueCount="60">
  <si>
    <t>Cấp 1</t>
  </si>
  <si>
    <t>Cấp 2</t>
  </si>
  <si>
    <t>Cấp 3</t>
  </si>
  <si>
    <t>Cấp 4</t>
  </si>
  <si>
    <t>Phạm vi huyện</t>
  </si>
  <si>
    <t>Phạm vi xã</t>
  </si>
  <si>
    <t>Đơn vị hành chính</t>
  </si>
  <si>
    <t>TT</t>
  </si>
  <si>
    <t>Tên xã/phường</t>
  </si>
  <si>
    <t>Cấp độ dịch</t>
  </si>
  <si>
    <t>Xã Vĩnh Lương</t>
  </si>
  <si>
    <t>Xã Vĩnh Phương</t>
  </si>
  <si>
    <t>Phường Vĩnh Hòa</t>
  </si>
  <si>
    <t>Phường Vĩnh Hải</t>
  </si>
  <si>
    <t>Phường Vĩnh Phước</t>
  </si>
  <si>
    <t>Phường Vĩnh Thọ</t>
  </si>
  <si>
    <t>Phường Xương Huân</t>
  </si>
  <si>
    <t>Phường Phương Sơn</t>
  </si>
  <si>
    <t>Phường Phương Sài</t>
  </si>
  <si>
    <t>Phường Vạn Thắng</t>
  </si>
  <si>
    <t>Phường Vạn Thạnh</t>
  </si>
  <si>
    <t>Xã Vĩnh Ngọc</t>
  </si>
  <si>
    <t>Phường Ngọc Hiệp</t>
  </si>
  <si>
    <t>Xã Vĩnh Thạnh</t>
  </si>
  <si>
    <t>Xã Vĩnh Hiệp</t>
  </si>
  <si>
    <t>Xã Vĩnh Thái</t>
  </si>
  <si>
    <t>Phường Phước Tân</t>
  </si>
  <si>
    <t>Phường Phước Tiến</t>
  </si>
  <si>
    <t>Phường Lộc Thọ</t>
  </si>
  <si>
    <t>Phường Phước Hải</t>
  </si>
  <si>
    <t>Phường Phước Hòa</t>
  </si>
  <si>
    <t>Phường Tân Lập</t>
  </si>
  <si>
    <t>Phường Phước Long</t>
  </si>
  <si>
    <t>Phường Vĩnh Nguyên</t>
  </si>
  <si>
    <t>Phường Vĩnh Trường</t>
  </si>
  <si>
    <t>Xã Phước Đồng</t>
  </si>
  <si>
    <t>Xã Vĩnh Trung</t>
  </si>
  <si>
    <t>1. Thành phố Nha Trang</t>
  </si>
  <si>
    <t>CẤP 1</t>
  </si>
  <si>
    <t xml:space="preserve">Ghi chú </t>
  </si>
  <si>
    <t>Xã phường</t>
  </si>
  <si>
    <t>Số hộ</t>
  </si>
  <si>
    <t>Số nhân khẩu</t>
  </si>
  <si>
    <t>số ca mắc mới tại cộng đồng/100.000 người/tuần</t>
  </si>
  <si>
    <t>Mức 1</t>
  </si>
  <si>
    <t>Mức 2</t>
  </si>
  <si>
    <t>Mức 3</t>
  </si>
  <si>
    <t>Mức 4</t>
  </si>
  <si>
    <t>Thành phố Nha Trang</t>
  </si>
  <si>
    <t>Đạt</t>
  </si>
  <si>
    <t>X</t>
  </si>
  <si>
    <t>số ca mắc tuần trước (1/11- 7/11)</t>
  </si>
  <si>
    <t>số ca mắc trong tuần (8/11- 14/11)</t>
  </si>
  <si>
    <r>
      <t xml:space="preserve">Phụ lục III
ĐÁNH GIÁ CẤP ĐỘ DỊCH TIÊU CHÍ 2  (ngày đánh giá: 14/11/2021)
</t>
    </r>
    <r>
      <rPr>
        <i/>
        <sz val="12"/>
        <color theme="1"/>
        <rFont val="Times New Roman"/>
        <family val="1"/>
      </rPr>
      <t>(Kèm theo công văn số:  1626 /TTYT-KSBT ngày 14/11/2021 của Trung tâm Y tế Nha Trang)</t>
    </r>
  </si>
  <si>
    <t>≥ 80% người từ 50 tuổi trở lên tiêm đủ liều</t>
  </si>
  <si>
    <t>&lt;80% người từ 50 tuổi trở lên tiêm đủ liều</t>
  </si>
  <si>
    <t>CẤP 2</t>
  </si>
  <si>
    <t>CẤP 3</t>
  </si>
  <si>
    <r>
      <t xml:space="preserve">Phụ lục II
ĐÁNH GIÁ CẤP ĐỘ DỊCH TIÊU CHÍ 1  (ngày đánh giá: 14/11/2021)
</t>
    </r>
    <r>
      <rPr>
        <i/>
        <sz val="12"/>
        <color theme="1"/>
        <rFont val="Times New Roman"/>
        <family val="1"/>
      </rPr>
      <t>(Kèm theo công văn số:  1626  /TTYT-KSBT ngày 14/11/2021 của Trung tâm Y tế Nha Trang)</t>
    </r>
  </si>
  <si>
    <r>
      <t xml:space="preserve">Phụ lục I
TỔNG HỢP KẾT QUẢ ĐÁNH GIÁ CẤP ĐỘ DỊCH COVID-19 
TRÊN ĐỊA BÀN THÀNH PHỐ NHA TRANG 
(Cập nhật đến 11h ngày 14/11/2021)
</t>
    </r>
    <r>
      <rPr>
        <i/>
        <sz val="13"/>
        <color rgb="FF000000"/>
        <rFont val="Times New Roman"/>
        <family val="1"/>
      </rPr>
      <t>(Kèm theo công văn số:1626 /TTYT-KSBT ngày 14/11/2021
 của Trung tâm Y tế Nha Trang)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</si>
</sst>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3"/>
      <color rgb="FF000000"/>
      <name val="Times New Roman"/>
      <family val="1"/>
    </font>
    <font>
      <i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4"/>
      <color theme="1"/>
      <name val="Times New Roman"/>
      <family val="1"/>
    </font>
    <font>
      <sz val="13"/>
      <color theme="1"/>
      <name val="Times New Roman"/>
      <family val="1"/>
    </font>
    <font>
      <sz val="8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D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1" fillId="7" borderId="1" xfId="0" applyFont="1" applyFill="1" applyBorder="1" applyAlignment="1"/>
    <xf numFmtId="0" fontId="3" fillId="7" borderId="1" xfId="0" applyFont="1" applyFill="1" applyBorder="1" applyAlignment="1"/>
    <xf numFmtId="0" fontId="3" fillId="0" borderId="1" xfId="0" applyFont="1" applyBorder="1" applyAlignment="1"/>
    <xf numFmtId="0" fontId="5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vertical="center" wrapText="1"/>
    </xf>
    <xf numFmtId="3" fontId="10" fillId="6" borderId="1" xfId="0" applyNumberFormat="1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vertical="center" wrapText="1"/>
    </xf>
    <xf numFmtId="3" fontId="10" fillId="6" borderId="1" xfId="1" applyNumberFormat="1" applyFont="1" applyFill="1" applyBorder="1" applyAlignment="1">
      <alignment horizontal="center" vertical="center" wrapText="1"/>
    </xf>
    <xf numFmtId="3" fontId="9" fillId="6" borderId="1" xfId="1" applyNumberFormat="1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3" fontId="10" fillId="6" borderId="5" xfId="0" applyNumberFormat="1" applyFont="1" applyFill="1" applyBorder="1" applyAlignment="1">
      <alignment horizontal="center" vertical="center" wrapText="1"/>
    </xf>
    <xf numFmtId="0" fontId="10" fillId="6" borderId="5" xfId="1" applyFont="1" applyFill="1" applyBorder="1" applyAlignment="1">
      <alignment vertical="center" wrapText="1"/>
    </xf>
    <xf numFmtId="3" fontId="10" fillId="6" borderId="5" xfId="1" applyNumberFormat="1" applyFont="1" applyFill="1" applyBorder="1" applyAlignment="1">
      <alignment horizontal="center" vertical="center" wrapText="1"/>
    </xf>
    <xf numFmtId="3" fontId="9" fillId="6" borderId="5" xfId="1" applyNumberFormat="1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3" fontId="9" fillId="6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47625</xdr:rowOff>
    </xdr:from>
    <xdr:to>
      <xdr:col>2</xdr:col>
      <xdr:colOff>1400175</xdr:colOff>
      <xdr:row>1</xdr:row>
      <xdr:rowOff>49213</xdr:rowOff>
    </xdr:to>
    <xdr:cxnSp macro="">
      <xdr:nvCxnSpPr>
        <xdr:cNvPr id="3" name="Straight Connector 2"/>
        <xdr:cNvCxnSpPr/>
      </xdr:nvCxnSpPr>
      <xdr:spPr>
        <a:xfrm>
          <a:off x="1981200" y="1323975"/>
          <a:ext cx="16859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647700</xdr:rowOff>
    </xdr:from>
    <xdr:to>
      <xdr:col>6</xdr:col>
      <xdr:colOff>28575</xdr:colOff>
      <xdr:row>0</xdr:row>
      <xdr:rowOff>649288</xdr:rowOff>
    </xdr:to>
    <xdr:cxnSp macro="">
      <xdr:nvCxnSpPr>
        <xdr:cNvPr id="3" name="Straight Connector 2"/>
        <xdr:cNvCxnSpPr/>
      </xdr:nvCxnSpPr>
      <xdr:spPr>
        <a:xfrm>
          <a:off x="2895600" y="647700"/>
          <a:ext cx="18478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0</xdr:row>
      <xdr:rowOff>657225</xdr:rowOff>
    </xdr:from>
    <xdr:to>
      <xdr:col>4</xdr:col>
      <xdr:colOff>409575</xdr:colOff>
      <xdr:row>0</xdr:row>
      <xdr:rowOff>658813</xdr:rowOff>
    </xdr:to>
    <xdr:cxnSp macro="">
      <xdr:nvCxnSpPr>
        <xdr:cNvPr id="3" name="Straight Connector 2"/>
        <xdr:cNvCxnSpPr/>
      </xdr:nvCxnSpPr>
      <xdr:spPr>
        <a:xfrm>
          <a:off x="2190750" y="657225"/>
          <a:ext cx="160020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workbookViewId="0">
      <selection activeCell="G1" sqref="G1"/>
    </sheetView>
  </sheetViews>
  <sheetFormatPr defaultRowHeight="18.75" x14ac:dyDescent="0.3"/>
  <cols>
    <col min="1" max="1" width="26.7109375" bestFit="1" customWidth="1"/>
    <col min="2" max="2" width="7.28515625" bestFit="1" customWidth="1"/>
    <col min="3" max="3" width="24.85546875" bestFit="1" customWidth="1"/>
    <col min="4" max="4" width="15.42578125" style="19" bestFit="1" customWidth="1"/>
    <col min="5" max="5" width="10.28515625" bestFit="1" customWidth="1"/>
  </cols>
  <sheetData>
    <row r="1" spans="1:5" ht="100.5" customHeight="1" x14ac:dyDescent="0.25">
      <c r="A1" s="40" t="s">
        <v>59</v>
      </c>
      <c r="B1" s="41"/>
      <c r="C1" s="41"/>
      <c r="D1" s="41"/>
      <c r="E1" s="41"/>
    </row>
    <row r="2" spans="1:5" ht="21.75" customHeight="1" x14ac:dyDescent="0.25">
      <c r="A2" s="42"/>
      <c r="B2" s="42"/>
      <c r="C2" s="42"/>
      <c r="D2" s="42"/>
      <c r="E2" s="42"/>
    </row>
    <row r="3" spans="1:5" x14ac:dyDescent="0.25">
      <c r="A3" s="14"/>
      <c r="B3" s="1" t="s">
        <v>0</v>
      </c>
      <c r="C3" s="2" t="s">
        <v>1</v>
      </c>
      <c r="D3" s="17" t="s">
        <v>2</v>
      </c>
      <c r="E3" s="3" t="s">
        <v>3</v>
      </c>
    </row>
    <row r="4" spans="1:5" x14ac:dyDescent="0.25">
      <c r="A4" s="15" t="s">
        <v>4</v>
      </c>
      <c r="B4" s="5">
        <v>1</v>
      </c>
      <c r="C4" s="6">
        <v>0</v>
      </c>
      <c r="D4" s="18">
        <v>0</v>
      </c>
      <c r="E4" s="4">
        <v>0</v>
      </c>
    </row>
    <row r="5" spans="1:5" x14ac:dyDescent="0.25">
      <c r="A5" s="16" t="s">
        <v>5</v>
      </c>
      <c r="B5" s="5">
        <v>20</v>
      </c>
      <c r="C5" s="6">
        <v>6</v>
      </c>
      <c r="D5" s="18">
        <v>1</v>
      </c>
      <c r="E5" s="4">
        <v>0</v>
      </c>
    </row>
    <row r="6" spans="1:5" ht="15" x14ac:dyDescent="0.25">
      <c r="A6" s="43" t="s">
        <v>6</v>
      </c>
      <c r="B6" s="43" t="s">
        <v>7</v>
      </c>
      <c r="C6" s="43" t="s">
        <v>8</v>
      </c>
      <c r="D6" s="44" t="s">
        <v>9</v>
      </c>
      <c r="E6" s="45" t="s">
        <v>39</v>
      </c>
    </row>
    <row r="7" spans="1:5" ht="15" x14ac:dyDescent="0.25">
      <c r="A7" s="43"/>
      <c r="B7" s="43"/>
      <c r="C7" s="43"/>
      <c r="D7" s="44"/>
      <c r="E7" s="45"/>
    </row>
    <row r="8" spans="1:5" ht="16.5" customHeight="1" x14ac:dyDescent="0.25">
      <c r="A8" s="43"/>
      <c r="B8" s="43"/>
      <c r="C8" s="43"/>
      <c r="D8" s="44"/>
      <c r="E8" s="45"/>
    </row>
    <row r="9" spans="1:5" ht="16.5" customHeight="1" x14ac:dyDescent="0.25">
      <c r="A9" s="43"/>
      <c r="B9" s="43"/>
      <c r="C9" s="43"/>
      <c r="D9" s="44"/>
      <c r="E9" s="45"/>
    </row>
    <row r="10" spans="1:5" ht="16.5" customHeight="1" x14ac:dyDescent="0.25">
      <c r="A10" s="43"/>
      <c r="B10" s="43"/>
      <c r="C10" s="43"/>
      <c r="D10" s="44"/>
      <c r="E10" s="45"/>
    </row>
    <row r="11" spans="1:5" ht="16.5" customHeight="1" x14ac:dyDescent="0.3">
      <c r="A11" s="8" t="s">
        <v>37</v>
      </c>
      <c r="B11" s="9"/>
      <c r="C11" s="9"/>
      <c r="D11" s="22" t="s">
        <v>38</v>
      </c>
      <c r="E11" s="10"/>
    </row>
    <row r="12" spans="1:5" ht="16.5" customHeight="1" x14ac:dyDescent="0.3">
      <c r="A12" s="10"/>
      <c r="B12" s="11">
        <v>1</v>
      </c>
      <c r="C12" s="12" t="s">
        <v>10</v>
      </c>
      <c r="D12" s="22" t="s">
        <v>38</v>
      </c>
      <c r="E12" s="13"/>
    </row>
    <row r="13" spans="1:5" x14ac:dyDescent="0.3">
      <c r="A13" s="10"/>
      <c r="B13" s="11">
        <v>2</v>
      </c>
      <c r="C13" s="12" t="s">
        <v>11</v>
      </c>
      <c r="D13" s="22" t="s">
        <v>38</v>
      </c>
      <c r="E13" s="13"/>
    </row>
    <row r="14" spans="1:5" x14ac:dyDescent="0.3">
      <c r="A14" s="10"/>
      <c r="B14" s="11">
        <v>3</v>
      </c>
      <c r="C14" s="12" t="s">
        <v>12</v>
      </c>
      <c r="D14" s="22" t="s">
        <v>38</v>
      </c>
      <c r="E14" s="13"/>
    </row>
    <row r="15" spans="1:5" x14ac:dyDescent="0.3">
      <c r="A15" s="10"/>
      <c r="B15" s="11">
        <v>4</v>
      </c>
      <c r="C15" s="12" t="s">
        <v>13</v>
      </c>
      <c r="D15" s="38" t="s">
        <v>56</v>
      </c>
      <c r="E15" s="13"/>
    </row>
    <row r="16" spans="1:5" x14ac:dyDescent="0.3">
      <c r="A16" s="10"/>
      <c r="B16" s="11">
        <v>5</v>
      </c>
      <c r="C16" s="12" t="s">
        <v>14</v>
      </c>
      <c r="D16" s="38" t="s">
        <v>56</v>
      </c>
      <c r="E16" s="13"/>
    </row>
    <row r="17" spans="1:5" x14ac:dyDescent="0.3">
      <c r="A17" s="10"/>
      <c r="B17" s="11">
        <v>6</v>
      </c>
      <c r="C17" s="12" t="s">
        <v>15</v>
      </c>
      <c r="D17" s="22" t="s">
        <v>38</v>
      </c>
      <c r="E17" s="13"/>
    </row>
    <row r="18" spans="1:5" x14ac:dyDescent="0.3">
      <c r="A18" s="10"/>
      <c r="B18" s="11">
        <v>7</v>
      </c>
      <c r="C18" s="12" t="s">
        <v>16</v>
      </c>
      <c r="D18" s="22" t="s">
        <v>38</v>
      </c>
      <c r="E18" s="13"/>
    </row>
    <row r="19" spans="1:5" x14ac:dyDescent="0.3">
      <c r="A19" s="10"/>
      <c r="B19" s="11">
        <v>8</v>
      </c>
      <c r="C19" s="12" t="s">
        <v>17</v>
      </c>
      <c r="D19" s="22" t="s">
        <v>38</v>
      </c>
      <c r="E19" s="13"/>
    </row>
    <row r="20" spans="1:5" x14ac:dyDescent="0.3">
      <c r="A20" s="10"/>
      <c r="B20" s="11">
        <v>9</v>
      </c>
      <c r="C20" s="12" t="s">
        <v>18</v>
      </c>
      <c r="D20" s="22" t="s">
        <v>38</v>
      </c>
      <c r="E20" s="13"/>
    </row>
    <row r="21" spans="1:5" x14ac:dyDescent="0.3">
      <c r="A21" s="10"/>
      <c r="B21" s="11">
        <v>10</v>
      </c>
      <c r="C21" s="12" t="s">
        <v>19</v>
      </c>
      <c r="D21" s="38" t="s">
        <v>56</v>
      </c>
      <c r="E21" s="13"/>
    </row>
    <row r="22" spans="1:5" x14ac:dyDescent="0.3">
      <c r="A22" s="10"/>
      <c r="B22" s="11">
        <v>11</v>
      </c>
      <c r="C22" s="12" t="s">
        <v>20</v>
      </c>
      <c r="D22" s="22" t="s">
        <v>38</v>
      </c>
      <c r="E22" s="13"/>
    </row>
    <row r="23" spans="1:5" x14ac:dyDescent="0.3">
      <c r="A23" s="10"/>
      <c r="B23" s="11">
        <v>12</v>
      </c>
      <c r="C23" s="12" t="s">
        <v>21</v>
      </c>
      <c r="D23" s="38" t="s">
        <v>56</v>
      </c>
      <c r="E23" s="13"/>
    </row>
    <row r="24" spans="1:5" x14ac:dyDescent="0.3">
      <c r="A24" s="10"/>
      <c r="B24" s="11">
        <v>13</v>
      </c>
      <c r="C24" s="12" t="s">
        <v>22</v>
      </c>
      <c r="D24" s="22" t="s">
        <v>38</v>
      </c>
      <c r="E24" s="13"/>
    </row>
    <row r="25" spans="1:5" x14ac:dyDescent="0.3">
      <c r="A25" s="10"/>
      <c r="B25" s="11">
        <v>14</v>
      </c>
      <c r="C25" s="12" t="s">
        <v>23</v>
      </c>
      <c r="D25" s="22" t="s">
        <v>38</v>
      </c>
      <c r="E25" s="13"/>
    </row>
    <row r="26" spans="1:5" x14ac:dyDescent="0.3">
      <c r="A26" s="10"/>
      <c r="B26" s="11">
        <v>15</v>
      </c>
      <c r="C26" s="12" t="s">
        <v>24</v>
      </c>
      <c r="D26" s="22" t="s">
        <v>38</v>
      </c>
      <c r="E26" s="13"/>
    </row>
    <row r="27" spans="1:5" x14ac:dyDescent="0.3">
      <c r="A27" s="10"/>
      <c r="B27" s="11">
        <v>16</v>
      </c>
      <c r="C27" s="12" t="s">
        <v>25</v>
      </c>
      <c r="D27" s="22" t="s">
        <v>38</v>
      </c>
      <c r="E27" s="13"/>
    </row>
    <row r="28" spans="1:5" x14ac:dyDescent="0.3">
      <c r="A28" s="10"/>
      <c r="B28" s="11">
        <v>17</v>
      </c>
      <c r="C28" s="12" t="s">
        <v>26</v>
      </c>
      <c r="D28" s="22" t="s">
        <v>38</v>
      </c>
      <c r="E28" s="13"/>
    </row>
    <row r="29" spans="1:5" x14ac:dyDescent="0.3">
      <c r="A29" s="10"/>
      <c r="B29" s="11">
        <v>18</v>
      </c>
      <c r="C29" s="12" t="s">
        <v>27</v>
      </c>
      <c r="D29" s="22" t="s">
        <v>38</v>
      </c>
      <c r="E29" s="13"/>
    </row>
    <row r="30" spans="1:5" x14ac:dyDescent="0.3">
      <c r="A30" s="10"/>
      <c r="B30" s="11">
        <v>19</v>
      </c>
      <c r="C30" s="12" t="s">
        <v>28</v>
      </c>
      <c r="D30" s="38" t="s">
        <v>56</v>
      </c>
      <c r="E30" s="13"/>
    </row>
    <row r="31" spans="1:5" x14ac:dyDescent="0.3">
      <c r="A31" s="10"/>
      <c r="B31" s="11">
        <v>20</v>
      </c>
      <c r="C31" s="12" t="s">
        <v>29</v>
      </c>
      <c r="D31" s="22" t="s">
        <v>38</v>
      </c>
      <c r="E31" s="13"/>
    </row>
    <row r="32" spans="1:5" x14ac:dyDescent="0.3">
      <c r="A32" s="10"/>
      <c r="B32" s="11">
        <v>21</v>
      </c>
      <c r="C32" s="12" t="s">
        <v>30</v>
      </c>
      <c r="D32" s="22" t="s">
        <v>38</v>
      </c>
      <c r="E32" s="13"/>
    </row>
    <row r="33" spans="1:5" x14ac:dyDescent="0.3">
      <c r="A33" s="10"/>
      <c r="B33" s="11">
        <v>22</v>
      </c>
      <c r="C33" s="12" t="s">
        <v>31</v>
      </c>
      <c r="D33" s="22" t="s">
        <v>38</v>
      </c>
      <c r="E33" s="13"/>
    </row>
    <row r="34" spans="1:5" x14ac:dyDescent="0.3">
      <c r="A34" s="10"/>
      <c r="B34" s="11">
        <v>23</v>
      </c>
      <c r="C34" s="12" t="s">
        <v>32</v>
      </c>
      <c r="D34" s="22" t="s">
        <v>38</v>
      </c>
      <c r="E34" s="13"/>
    </row>
    <row r="35" spans="1:5" x14ac:dyDescent="0.3">
      <c r="A35" s="10"/>
      <c r="B35" s="11">
        <v>24</v>
      </c>
      <c r="C35" s="12" t="s">
        <v>33</v>
      </c>
      <c r="D35" s="38" t="s">
        <v>56</v>
      </c>
      <c r="E35" s="13"/>
    </row>
    <row r="36" spans="1:5" x14ac:dyDescent="0.3">
      <c r="A36" s="10"/>
      <c r="B36" s="11">
        <v>25</v>
      </c>
      <c r="C36" s="12" t="s">
        <v>34</v>
      </c>
      <c r="D36" s="39" t="s">
        <v>57</v>
      </c>
      <c r="E36" s="13"/>
    </row>
    <row r="37" spans="1:5" x14ac:dyDescent="0.3">
      <c r="A37" s="10"/>
      <c r="B37" s="11">
        <v>26</v>
      </c>
      <c r="C37" s="12" t="s">
        <v>35</v>
      </c>
      <c r="D37" s="22" t="s">
        <v>38</v>
      </c>
      <c r="E37" s="13"/>
    </row>
    <row r="38" spans="1:5" x14ac:dyDescent="0.3">
      <c r="A38" s="10"/>
      <c r="B38" s="11">
        <v>27</v>
      </c>
      <c r="C38" s="12" t="s">
        <v>36</v>
      </c>
      <c r="D38" s="22" t="s">
        <v>38</v>
      </c>
      <c r="E38" s="13"/>
    </row>
    <row r="39" spans="1:5" x14ac:dyDescent="0.3">
      <c r="A39" s="7"/>
      <c r="B39" s="7"/>
      <c r="C39" s="7"/>
    </row>
    <row r="40" spans="1:5" x14ac:dyDescent="0.3">
      <c r="A40" s="7"/>
      <c r="B40" s="7"/>
      <c r="C40" s="7"/>
    </row>
  </sheetData>
  <mergeCells count="7">
    <mergeCell ref="A1:E1"/>
    <mergeCell ref="A2:E2"/>
    <mergeCell ref="A6:A10"/>
    <mergeCell ref="B6:B10"/>
    <mergeCell ref="C6:C10"/>
    <mergeCell ref="D6:D10"/>
    <mergeCell ref="E6:E10"/>
  </mergeCells>
  <phoneticPr fontId="6" type="noConversion"/>
  <pageMargins left="0.81" right="0.7" top="0.61" bottom="0.53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O2" sqref="O2"/>
    </sheetView>
  </sheetViews>
  <sheetFormatPr defaultRowHeight="54.75" customHeight="1" x14ac:dyDescent="0.25"/>
  <cols>
    <col min="1" max="1" width="3.85546875" style="29" bestFit="1" customWidth="1"/>
    <col min="2" max="2" width="21.7109375" style="29" bestFit="1" customWidth="1"/>
    <col min="3" max="4" width="8.42578125" style="29" bestFit="1" customWidth="1"/>
    <col min="5" max="5" width="8" style="29" customWidth="1"/>
    <col min="6" max="6" width="7.7109375" style="29" customWidth="1"/>
    <col min="7" max="7" width="9.140625" style="29"/>
    <col min="8" max="11" width="7.140625" style="29" bestFit="1" customWidth="1"/>
    <col min="12" max="16384" width="9.140625" style="29"/>
  </cols>
  <sheetData>
    <row r="1" spans="1:11" ht="67.5" customHeight="1" x14ac:dyDescent="0.25">
      <c r="A1" s="48" t="s">
        <v>58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54.75" customHeight="1" x14ac:dyDescent="0.25">
      <c r="A2" s="46" t="s">
        <v>7</v>
      </c>
      <c r="B2" s="46" t="s">
        <v>40</v>
      </c>
      <c r="C2" s="46" t="s">
        <v>41</v>
      </c>
      <c r="D2" s="46" t="s">
        <v>42</v>
      </c>
      <c r="E2" s="46" t="s">
        <v>51</v>
      </c>
      <c r="F2" s="46" t="s">
        <v>52</v>
      </c>
      <c r="G2" s="46" t="s">
        <v>43</v>
      </c>
      <c r="H2" s="46" t="s">
        <v>44</v>
      </c>
      <c r="I2" s="46" t="s">
        <v>45</v>
      </c>
      <c r="J2" s="46" t="s">
        <v>46</v>
      </c>
      <c r="K2" s="46" t="s">
        <v>47</v>
      </c>
    </row>
    <row r="3" spans="1:11" ht="54.7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24" customHeight="1" x14ac:dyDescent="0.25">
      <c r="A4" s="20">
        <v>1</v>
      </c>
      <c r="B4" s="23" t="s">
        <v>10</v>
      </c>
      <c r="C4" s="24">
        <v>3775</v>
      </c>
      <c r="D4" s="24">
        <v>16456</v>
      </c>
      <c r="E4" s="24"/>
      <c r="F4" s="24">
        <v>5</v>
      </c>
      <c r="G4" s="24">
        <f>((F4+E4)/(2*D4))*10000</f>
        <v>1.5192027224112785</v>
      </c>
      <c r="H4" s="24" t="str">
        <f>IF(AND($G4&gt;=0,$G4&lt;4),"X","")</f>
        <v>X</v>
      </c>
      <c r="I4" s="24" t="str">
        <f>IF(AND($G4&gt;=4,$G4&lt;10),"X","")</f>
        <v/>
      </c>
      <c r="J4" s="24" t="str">
        <f>IF(AND($G4&gt;=10,$G4&lt;30),"X","")</f>
        <v/>
      </c>
      <c r="K4" s="24" t="str">
        <f>IF($G4&gt;30,"X","")</f>
        <v/>
      </c>
    </row>
    <row r="5" spans="1:11" ht="24" customHeight="1" x14ac:dyDescent="0.25">
      <c r="A5" s="20">
        <v>2</v>
      </c>
      <c r="B5" s="25" t="s">
        <v>11</v>
      </c>
      <c r="C5" s="26">
        <v>4453</v>
      </c>
      <c r="D5" s="26">
        <v>18011</v>
      </c>
      <c r="E5" s="26">
        <v>1</v>
      </c>
      <c r="F5" s="26">
        <v>7</v>
      </c>
      <c r="G5" s="24">
        <f t="shared" ref="G5:G30" si="0">((F5+E5)/(2*D5))*10000</f>
        <v>2.2208650269279886</v>
      </c>
      <c r="H5" s="24" t="str">
        <f>IF(AND($G5&gt;=0,$G5&lt;4),"X","")</f>
        <v>X</v>
      </c>
      <c r="I5" s="24" t="str">
        <f>IF(AND($G5&gt;=4,$G5&lt;10),"X","")</f>
        <v/>
      </c>
      <c r="J5" s="24" t="str">
        <f>IF(AND($G5&gt;=10,$G5&lt;30),"X","")</f>
        <v/>
      </c>
      <c r="K5" s="24" t="str">
        <f>IF($G5&gt;30,"X","")</f>
        <v/>
      </c>
    </row>
    <row r="6" spans="1:11" ht="24" customHeight="1" x14ac:dyDescent="0.25">
      <c r="A6" s="20">
        <v>3</v>
      </c>
      <c r="B6" s="25" t="s">
        <v>12</v>
      </c>
      <c r="C6" s="24">
        <v>8370</v>
      </c>
      <c r="D6" s="24">
        <v>32153</v>
      </c>
      <c r="E6" s="24">
        <v>2</v>
      </c>
      <c r="F6" s="24">
        <v>6</v>
      </c>
      <c r="G6" s="24">
        <f t="shared" si="0"/>
        <v>1.2440518769632694</v>
      </c>
      <c r="H6" s="24" t="str">
        <f>IF(AND($G6&gt;=0,$G6&lt;4),"X","")</f>
        <v>X</v>
      </c>
      <c r="I6" s="24" t="str">
        <f>IF(AND($G6&gt;=4,$G6&lt;10),"X","")</f>
        <v/>
      </c>
      <c r="J6" s="24" t="str">
        <f>IF(AND($G6&gt;=10,$G6&lt;30),"X","")</f>
        <v/>
      </c>
      <c r="K6" s="24" t="str">
        <f>IF($G6&gt;30,"X","")</f>
        <v/>
      </c>
    </row>
    <row r="7" spans="1:11" ht="24" customHeight="1" x14ac:dyDescent="0.25">
      <c r="A7" s="20">
        <v>4</v>
      </c>
      <c r="B7" s="25" t="s">
        <v>13</v>
      </c>
      <c r="C7" s="24">
        <v>6109</v>
      </c>
      <c r="D7" s="24">
        <v>24274</v>
      </c>
      <c r="E7" s="24">
        <v>10</v>
      </c>
      <c r="F7" s="24">
        <v>10</v>
      </c>
      <c r="G7" s="24">
        <f t="shared" si="0"/>
        <v>4.1196341764851283</v>
      </c>
      <c r="H7" s="24" t="str">
        <f>IF(AND($G7&gt;=0,$G7&lt;4),"X","")</f>
        <v/>
      </c>
      <c r="I7" s="24" t="str">
        <f>IF(AND($G7&gt;=4,$G7&lt;10),"X","")</f>
        <v>X</v>
      </c>
      <c r="J7" s="24" t="str">
        <f>IF(AND($G7&gt;=10,$G7&lt;30),"X","")</f>
        <v/>
      </c>
      <c r="K7" s="24" t="str">
        <f>IF($G7&gt;30,"X","")</f>
        <v/>
      </c>
    </row>
    <row r="8" spans="1:11" ht="24" customHeight="1" x14ac:dyDescent="0.25">
      <c r="A8" s="20">
        <v>5</v>
      </c>
      <c r="B8" s="25" t="s">
        <v>14</v>
      </c>
      <c r="C8" s="26">
        <v>5363</v>
      </c>
      <c r="D8" s="26">
        <v>21597</v>
      </c>
      <c r="E8" s="26">
        <v>10</v>
      </c>
      <c r="F8" s="26">
        <v>6</v>
      </c>
      <c r="G8" s="24">
        <v>4</v>
      </c>
      <c r="H8" s="24" t="str">
        <f>IF(AND($G8&gt;=0,$G8&lt;4),"X","")</f>
        <v/>
      </c>
      <c r="I8" s="24" t="str">
        <f>IF(AND($G8&gt;=4,$G8&lt;10),"X","")</f>
        <v>X</v>
      </c>
      <c r="J8" s="24" t="str">
        <f>IF(AND($G8&gt;=10,$G8&lt;30),"X","")</f>
        <v/>
      </c>
      <c r="K8" s="24" t="str">
        <f>IF($G8&gt;30,"X","")</f>
        <v/>
      </c>
    </row>
    <row r="9" spans="1:11" ht="24" customHeight="1" x14ac:dyDescent="0.25">
      <c r="A9" s="20">
        <v>6</v>
      </c>
      <c r="B9" s="23" t="s">
        <v>15</v>
      </c>
      <c r="C9" s="24">
        <v>1504</v>
      </c>
      <c r="D9" s="24">
        <v>3115</v>
      </c>
      <c r="E9" s="24">
        <v>1</v>
      </c>
      <c r="F9" s="24"/>
      <c r="G9" s="24">
        <f t="shared" si="0"/>
        <v>1.6051364365971108</v>
      </c>
      <c r="H9" s="24" t="str">
        <f>IF(AND($G9&gt;=0,$G9&lt;2),"X","")</f>
        <v>X</v>
      </c>
      <c r="I9" s="24" t="str">
        <f>IF(AND($G9&gt;=2,$G9&lt;5),"X","")</f>
        <v/>
      </c>
      <c r="J9" s="24" t="str">
        <f>IF(AND($G9&gt;=5,$G9&lt;15),"X","")</f>
        <v/>
      </c>
      <c r="K9" s="24" t="str">
        <f>IF($G9&gt;15,"X","")</f>
        <v/>
      </c>
    </row>
    <row r="10" spans="1:11" ht="24" customHeight="1" x14ac:dyDescent="0.25">
      <c r="A10" s="20">
        <v>7</v>
      </c>
      <c r="B10" s="23" t="s">
        <v>16</v>
      </c>
      <c r="C10" s="24">
        <v>1372</v>
      </c>
      <c r="D10" s="24">
        <v>6101</v>
      </c>
      <c r="E10" s="24">
        <v>1</v>
      </c>
      <c r="F10" s="24">
        <v>1</v>
      </c>
      <c r="G10" s="24">
        <f t="shared" si="0"/>
        <v>1.6390755613833796</v>
      </c>
      <c r="H10" s="24" t="str">
        <f>IF(AND($G10&gt;=0,$G10&lt;2),"X","")</f>
        <v>X</v>
      </c>
      <c r="I10" s="24" t="str">
        <f>IF(AND($G10&gt;=2,$G10&lt;5),"X","")</f>
        <v/>
      </c>
      <c r="J10" s="24" t="str">
        <f>IF(AND($G10&gt;=5,$G10&lt;15),"X","")</f>
        <v/>
      </c>
      <c r="K10" s="24" t="str">
        <f>IF($G10&gt;15,"X","")</f>
        <v/>
      </c>
    </row>
    <row r="11" spans="1:11" ht="24" customHeight="1" x14ac:dyDescent="0.25">
      <c r="A11" s="20">
        <v>8</v>
      </c>
      <c r="B11" s="23" t="s">
        <v>17</v>
      </c>
      <c r="C11" s="24">
        <v>1679</v>
      </c>
      <c r="D11" s="24">
        <v>8218</v>
      </c>
      <c r="E11" s="24"/>
      <c r="F11" s="24"/>
      <c r="G11" s="24">
        <f t="shared" si="0"/>
        <v>0</v>
      </c>
      <c r="H11" s="24" t="str">
        <f>IF(AND($G11&gt;=0,$G11&lt;2),"X","")</f>
        <v>X</v>
      </c>
      <c r="I11" s="24" t="str">
        <f>IF(AND($G11&gt;=2,$G11&lt;5),"X","")</f>
        <v/>
      </c>
      <c r="J11" s="24" t="str">
        <f>IF(AND($G11&gt;=5,$G11&lt;15),"X","")</f>
        <v/>
      </c>
      <c r="K11" s="24" t="str">
        <f>IF($G11&gt;15,"X","")</f>
        <v/>
      </c>
    </row>
    <row r="12" spans="1:11" ht="24" customHeight="1" x14ac:dyDescent="0.25">
      <c r="A12" s="20">
        <v>9</v>
      </c>
      <c r="B12" s="23" t="s">
        <v>18</v>
      </c>
      <c r="C12" s="24">
        <v>2147</v>
      </c>
      <c r="D12" s="24">
        <v>10887</v>
      </c>
      <c r="E12" s="24"/>
      <c r="F12" s="24"/>
      <c r="G12" s="24">
        <f t="shared" si="0"/>
        <v>0</v>
      </c>
      <c r="H12" s="24" t="str">
        <f>IF(AND($G12&gt;=0,$G12&lt;4),"X","")</f>
        <v>X</v>
      </c>
      <c r="I12" s="24" t="str">
        <f>IF(AND($G12&gt;=4,$G12&lt;10),"X","")</f>
        <v/>
      </c>
      <c r="J12" s="24" t="str">
        <f>IF(AND($G12&gt;=10,$G12&lt;30),"X","")</f>
        <v/>
      </c>
      <c r="K12" s="24" t="str">
        <f>IF($G12&gt;30,"X","")</f>
        <v/>
      </c>
    </row>
    <row r="13" spans="1:11" ht="24" customHeight="1" x14ac:dyDescent="0.25">
      <c r="A13" s="20">
        <v>10</v>
      </c>
      <c r="B13" s="25" t="s">
        <v>19</v>
      </c>
      <c r="C13" s="26">
        <v>2677</v>
      </c>
      <c r="D13" s="26">
        <v>10634</v>
      </c>
      <c r="E13" s="26">
        <v>2</v>
      </c>
      <c r="F13" s="26">
        <v>16</v>
      </c>
      <c r="G13" s="24">
        <f t="shared" si="0"/>
        <v>8.4634192213654309</v>
      </c>
      <c r="H13" s="24" t="str">
        <f>IF(AND($G13&gt;=0,$G13&lt;4),"X","")</f>
        <v/>
      </c>
      <c r="I13" s="24" t="str">
        <f>IF(AND($G13&gt;=4,$G13&lt;10),"X","")</f>
        <v>X</v>
      </c>
      <c r="J13" s="24" t="str">
        <f>IF(AND($G13&gt;=10,$G13&lt;30),"X","")</f>
        <v/>
      </c>
      <c r="K13" s="24" t="str">
        <f>IF($G13&gt;30,"X","")</f>
        <v/>
      </c>
    </row>
    <row r="14" spans="1:11" ht="24" customHeight="1" x14ac:dyDescent="0.25">
      <c r="A14" s="20">
        <v>11</v>
      </c>
      <c r="B14" s="25" t="s">
        <v>20</v>
      </c>
      <c r="C14" s="26">
        <v>2517</v>
      </c>
      <c r="D14" s="26">
        <v>9748</v>
      </c>
      <c r="E14" s="27">
        <v>1</v>
      </c>
      <c r="F14" s="27">
        <v>1</v>
      </c>
      <c r="G14" s="24">
        <f t="shared" si="0"/>
        <v>1.0258514567090684</v>
      </c>
      <c r="H14" s="24" t="str">
        <f>IF(AND($G14&gt;=0,$G14&lt;2),"X","")</f>
        <v>X</v>
      </c>
      <c r="I14" s="24" t="str">
        <f>IF(AND($G14&gt;=2,$G14&lt;5),"X","")</f>
        <v/>
      </c>
      <c r="J14" s="24" t="str">
        <f>IF(AND($G14&gt;=5,$G14&lt;15),"X","")</f>
        <v/>
      </c>
      <c r="K14" s="24" t="str">
        <f>IF($G14&gt;15,"X","")</f>
        <v/>
      </c>
    </row>
    <row r="15" spans="1:11" ht="24" customHeight="1" x14ac:dyDescent="0.25">
      <c r="A15" s="20">
        <v>12</v>
      </c>
      <c r="B15" s="25" t="s">
        <v>21</v>
      </c>
      <c r="C15" s="26">
        <v>9690</v>
      </c>
      <c r="D15" s="26">
        <v>20000</v>
      </c>
      <c r="E15" s="26"/>
      <c r="F15" s="26">
        <v>17</v>
      </c>
      <c r="G15" s="24">
        <f t="shared" si="0"/>
        <v>4.25</v>
      </c>
      <c r="H15" s="24" t="str">
        <f>IF(AND($G15&gt;=0,$G15&lt;4),"X","")</f>
        <v/>
      </c>
      <c r="I15" s="24" t="str">
        <f>IF(AND($G15&gt;=4,$G15&lt;10),"X","")</f>
        <v>X</v>
      </c>
      <c r="J15" s="24" t="str">
        <f>IF(AND($G15&gt;=10,$G15&lt;30),"X","")</f>
        <v/>
      </c>
      <c r="K15" s="24" t="str">
        <f>IF($G15&gt;30,"X","")</f>
        <v/>
      </c>
    </row>
    <row r="16" spans="1:11" ht="24" customHeight="1" x14ac:dyDescent="0.25">
      <c r="A16" s="20">
        <v>13</v>
      </c>
      <c r="B16" s="25" t="s">
        <v>22</v>
      </c>
      <c r="C16" s="26">
        <v>7693</v>
      </c>
      <c r="D16" s="26">
        <v>26288</v>
      </c>
      <c r="E16" s="26"/>
      <c r="F16" s="26">
        <v>7</v>
      </c>
      <c r="G16" s="24">
        <f t="shared" si="0"/>
        <v>1.3314059646987217</v>
      </c>
      <c r="H16" s="24" t="str">
        <f t="shared" ref="H16:H20" si="1">IF(AND($G16&gt;=0,$G16&lt;4),"X","")</f>
        <v>X</v>
      </c>
      <c r="I16" s="24" t="str">
        <f t="shared" ref="I16:I20" si="2">IF(AND($G16&gt;=4,$G16&lt;10),"X","")</f>
        <v/>
      </c>
      <c r="J16" s="24" t="str">
        <f t="shared" ref="J16:J20" si="3">IF(AND($G16&gt;=10,$G16&lt;30),"X","")</f>
        <v/>
      </c>
      <c r="K16" s="24" t="str">
        <f t="shared" ref="K16:K20" si="4">IF($G16&gt;30,"X","")</f>
        <v/>
      </c>
    </row>
    <row r="17" spans="1:11" ht="24" customHeight="1" x14ac:dyDescent="0.25">
      <c r="A17" s="20">
        <v>14</v>
      </c>
      <c r="B17" s="25" t="s">
        <v>23</v>
      </c>
      <c r="C17" s="26">
        <v>4090</v>
      </c>
      <c r="D17" s="26">
        <v>14803</v>
      </c>
      <c r="E17" s="26">
        <v>1</v>
      </c>
      <c r="F17" s="26">
        <v>2</v>
      </c>
      <c r="G17" s="24">
        <f t="shared" si="0"/>
        <v>1.0133081132202932</v>
      </c>
      <c r="H17" s="24" t="str">
        <f t="shared" si="1"/>
        <v>X</v>
      </c>
      <c r="I17" s="24" t="str">
        <f t="shared" si="2"/>
        <v/>
      </c>
      <c r="J17" s="24" t="str">
        <f t="shared" si="3"/>
        <v/>
      </c>
      <c r="K17" s="24" t="str">
        <f t="shared" si="4"/>
        <v/>
      </c>
    </row>
    <row r="18" spans="1:11" ht="24" customHeight="1" x14ac:dyDescent="0.25">
      <c r="A18" s="20">
        <v>15</v>
      </c>
      <c r="B18" s="25" t="s">
        <v>24</v>
      </c>
      <c r="C18" s="26">
        <v>3582</v>
      </c>
      <c r="D18" s="26">
        <v>11720</v>
      </c>
      <c r="E18" s="26">
        <v>1</v>
      </c>
      <c r="F18" s="26">
        <v>6</v>
      </c>
      <c r="G18" s="24">
        <f t="shared" si="0"/>
        <v>2.986348122866894</v>
      </c>
      <c r="H18" s="24" t="str">
        <f t="shared" si="1"/>
        <v>X</v>
      </c>
      <c r="I18" s="24" t="str">
        <f t="shared" si="2"/>
        <v/>
      </c>
      <c r="J18" s="24" t="str">
        <f t="shared" si="3"/>
        <v/>
      </c>
      <c r="K18" s="24" t="str">
        <f t="shared" si="4"/>
        <v/>
      </c>
    </row>
    <row r="19" spans="1:11" ht="24" customHeight="1" x14ac:dyDescent="0.25">
      <c r="A19" s="20">
        <v>16</v>
      </c>
      <c r="B19" s="25" t="s">
        <v>25</v>
      </c>
      <c r="C19" s="26">
        <v>3465</v>
      </c>
      <c r="D19" s="26">
        <v>12471</v>
      </c>
      <c r="E19" s="26"/>
      <c r="F19" s="26">
        <v>8</v>
      </c>
      <c r="G19" s="24">
        <f t="shared" si="0"/>
        <v>3.2074412637318575</v>
      </c>
      <c r="H19" s="24" t="str">
        <f t="shared" si="1"/>
        <v>X</v>
      </c>
      <c r="I19" s="24" t="str">
        <f t="shared" si="2"/>
        <v/>
      </c>
      <c r="J19" s="24" t="str">
        <f t="shared" si="3"/>
        <v/>
      </c>
      <c r="K19" s="24" t="str">
        <f t="shared" si="4"/>
        <v/>
      </c>
    </row>
    <row r="20" spans="1:11" ht="24" customHeight="1" x14ac:dyDescent="0.25">
      <c r="A20" s="20">
        <v>17</v>
      </c>
      <c r="B20" s="25" t="s">
        <v>26</v>
      </c>
      <c r="C20" s="26">
        <v>3564</v>
      </c>
      <c r="D20" s="26">
        <v>14499</v>
      </c>
      <c r="E20" s="26">
        <v>1</v>
      </c>
      <c r="F20" s="26">
        <v>4</v>
      </c>
      <c r="G20" s="24">
        <f t="shared" si="0"/>
        <v>1.7242568452996756</v>
      </c>
      <c r="H20" s="24" t="str">
        <f t="shared" si="1"/>
        <v>X</v>
      </c>
      <c r="I20" s="24" t="str">
        <f t="shared" si="2"/>
        <v/>
      </c>
      <c r="J20" s="24" t="str">
        <f t="shared" si="3"/>
        <v/>
      </c>
      <c r="K20" s="24" t="str">
        <f t="shared" si="4"/>
        <v/>
      </c>
    </row>
    <row r="21" spans="1:11" ht="24" customHeight="1" x14ac:dyDescent="0.25">
      <c r="A21" s="20">
        <v>18</v>
      </c>
      <c r="B21" s="25" t="s">
        <v>27</v>
      </c>
      <c r="C21" s="26">
        <v>1947</v>
      </c>
      <c r="D21" s="26">
        <v>9121</v>
      </c>
      <c r="E21" s="26"/>
      <c r="F21" s="26"/>
      <c r="G21" s="24">
        <f t="shared" si="0"/>
        <v>0</v>
      </c>
      <c r="H21" s="24" t="str">
        <f>IF(AND($G21&gt;=0,$G21&lt;2),"X","")</f>
        <v>X</v>
      </c>
      <c r="I21" s="24" t="str">
        <f>IF(AND($G21&gt;=2,$G21&lt;5),"X","")</f>
        <v/>
      </c>
      <c r="J21" s="24" t="str">
        <f>IF(AND($G21&gt;=5,$G21&lt;15),"X","")</f>
        <v/>
      </c>
      <c r="K21" s="24" t="str">
        <f>IF($G21&gt;15,"X","")</f>
        <v/>
      </c>
    </row>
    <row r="22" spans="1:11" ht="24" customHeight="1" x14ac:dyDescent="0.25">
      <c r="A22" s="20">
        <v>19</v>
      </c>
      <c r="B22" s="25" t="s">
        <v>28</v>
      </c>
      <c r="C22" s="26">
        <v>2515</v>
      </c>
      <c r="D22" s="26">
        <v>8415</v>
      </c>
      <c r="E22" s="26"/>
      <c r="F22" s="26">
        <v>6</v>
      </c>
      <c r="G22" s="24">
        <f t="shared" si="0"/>
        <v>3.5650623885918002</v>
      </c>
      <c r="H22" s="24" t="str">
        <f>IF(AND($G22&gt;=0,$G22&lt;2),"X","")</f>
        <v/>
      </c>
      <c r="I22" s="24" t="str">
        <f>IF(AND($G22&gt;=2,$G22&lt;5),"X","")</f>
        <v>X</v>
      </c>
      <c r="J22" s="24" t="str">
        <f>IF(AND($G22&gt;=5,$G22&lt;15),"X","")</f>
        <v/>
      </c>
      <c r="K22" s="24" t="str">
        <f>IF($G22&gt;15,"X","")</f>
        <v/>
      </c>
    </row>
    <row r="23" spans="1:11" ht="24" customHeight="1" x14ac:dyDescent="0.25">
      <c r="A23" s="20">
        <v>20</v>
      </c>
      <c r="B23" s="25" t="s">
        <v>29</v>
      </c>
      <c r="C23" s="26">
        <v>6465</v>
      </c>
      <c r="D23" s="26">
        <v>23752</v>
      </c>
      <c r="E23" s="26">
        <v>2</v>
      </c>
      <c r="F23" s="26">
        <v>1</v>
      </c>
      <c r="G23" s="24">
        <f t="shared" si="0"/>
        <v>0.631525766251263</v>
      </c>
      <c r="H23" s="24" t="str">
        <f>IF(AND($G23&gt;=0,$G23&lt;4),"X","")</f>
        <v>X</v>
      </c>
      <c r="I23" s="24" t="str">
        <f>IF(AND($G23&gt;=4,$G23&lt;10),"X","")</f>
        <v/>
      </c>
      <c r="J23" s="24" t="str">
        <f>IF(AND($G23&gt;=10,$G23&lt;30),"X","")</f>
        <v/>
      </c>
      <c r="K23" s="24" t="str">
        <f>IF($G23&gt;30,"X","")</f>
        <v/>
      </c>
    </row>
    <row r="24" spans="1:11" ht="24" customHeight="1" x14ac:dyDescent="0.25">
      <c r="A24" s="20">
        <v>21</v>
      </c>
      <c r="B24" s="25" t="s">
        <v>30</v>
      </c>
      <c r="C24" s="26">
        <v>3144</v>
      </c>
      <c r="D24" s="26">
        <v>10724</v>
      </c>
      <c r="E24" s="26"/>
      <c r="F24" s="26">
        <v>14</v>
      </c>
      <c r="G24" s="24">
        <f t="shared" si="0"/>
        <v>6.5274151436031334</v>
      </c>
      <c r="H24" s="24" t="str">
        <f t="shared" ref="H24" si="5">IF(AND($G24&gt;=0,$G24&lt;20),"X","")</f>
        <v>X</v>
      </c>
      <c r="I24" s="24" t="str">
        <f t="shared" ref="I24" si="6">IF(AND($G24&gt;=20,$G24&lt;50),"X","")</f>
        <v/>
      </c>
      <c r="J24" s="24" t="str">
        <f t="shared" ref="J24" si="7">IF(AND($G24&gt;=50,$G24&lt;150),"X","")</f>
        <v/>
      </c>
      <c r="K24" s="24" t="str">
        <f t="shared" ref="K24" si="8">IF($G24&gt;149,"X","")</f>
        <v/>
      </c>
    </row>
    <row r="25" spans="1:11" ht="24" customHeight="1" x14ac:dyDescent="0.25">
      <c r="A25" s="20">
        <v>22</v>
      </c>
      <c r="B25" s="25" t="s">
        <v>31</v>
      </c>
      <c r="C25" s="26">
        <v>2618</v>
      </c>
      <c r="D25" s="26">
        <v>9639</v>
      </c>
      <c r="E25" s="26"/>
      <c r="F25" s="26">
        <v>1</v>
      </c>
      <c r="G25" s="24">
        <f t="shared" si="0"/>
        <v>0.51872600892208731</v>
      </c>
      <c r="H25" s="24" t="str">
        <f>IF(AND($G25&gt;=0,$G25&lt;2),"X","")</f>
        <v>X</v>
      </c>
      <c r="I25" s="24" t="str">
        <f>IF(AND($G25&gt;=2,$G25&lt;5),"X","")</f>
        <v/>
      </c>
      <c r="J25" s="24" t="str">
        <f>IF(AND($G25&gt;=5,$G25&lt;15),"X","")</f>
        <v/>
      </c>
      <c r="K25" s="24" t="str">
        <f>IF($G25&gt;15,"X","")</f>
        <v/>
      </c>
    </row>
    <row r="26" spans="1:11" ht="24" customHeight="1" x14ac:dyDescent="0.25">
      <c r="A26" s="20">
        <v>23</v>
      </c>
      <c r="B26" s="25" t="s">
        <v>32</v>
      </c>
      <c r="C26" s="26">
        <v>10014</v>
      </c>
      <c r="D26" s="26">
        <v>37763</v>
      </c>
      <c r="E26" s="26"/>
      <c r="F26" s="26"/>
      <c r="G26" s="24">
        <f t="shared" si="0"/>
        <v>0</v>
      </c>
      <c r="H26" s="24" t="str">
        <f>IF(AND($G26&gt;=0,$G26&lt;4),"X","")</f>
        <v>X</v>
      </c>
      <c r="I26" s="24" t="str">
        <f>IF(AND($G26&gt;=4,$G26&lt;10),"X","")</f>
        <v/>
      </c>
      <c r="J26" s="24" t="str">
        <f>IF(AND($G26&gt;=10,$G26&lt;30),"X","")</f>
        <v/>
      </c>
      <c r="K26" s="24" t="str">
        <f>IF($G26&gt;30,"X","")</f>
        <v/>
      </c>
    </row>
    <row r="27" spans="1:11" ht="24" customHeight="1" x14ac:dyDescent="0.25">
      <c r="A27" s="20">
        <v>24</v>
      </c>
      <c r="B27" s="23" t="s">
        <v>33</v>
      </c>
      <c r="C27" s="24">
        <v>4824</v>
      </c>
      <c r="D27" s="24">
        <v>20914</v>
      </c>
      <c r="E27" s="24">
        <v>2</v>
      </c>
      <c r="F27" s="24">
        <v>16</v>
      </c>
      <c r="G27" s="24">
        <f t="shared" si="0"/>
        <v>4.3033374772879407</v>
      </c>
      <c r="H27" s="24" t="str">
        <f>IF(AND($G27&gt;=0,$G27&lt;4),"X","")</f>
        <v/>
      </c>
      <c r="I27" s="24" t="str">
        <f>IF(AND($G27&gt;=4,$G27&lt;10),"X","")</f>
        <v>X</v>
      </c>
      <c r="J27" s="24" t="str">
        <f>IF(AND($G27&gt;=10,$G27&lt;30),"X","")</f>
        <v/>
      </c>
      <c r="K27" s="24" t="str">
        <f>IF($G27&gt;30,"X","")</f>
        <v/>
      </c>
    </row>
    <row r="28" spans="1:11" ht="24" customHeight="1" x14ac:dyDescent="0.25">
      <c r="A28" s="20">
        <v>25</v>
      </c>
      <c r="B28" s="25" t="s">
        <v>34</v>
      </c>
      <c r="C28" s="26">
        <v>4515</v>
      </c>
      <c r="D28" s="26">
        <v>18585</v>
      </c>
      <c r="E28" s="26">
        <v>19</v>
      </c>
      <c r="F28" s="26">
        <v>44</v>
      </c>
      <c r="G28" s="24">
        <f t="shared" si="0"/>
        <v>16.949152542372882</v>
      </c>
      <c r="H28" s="24" t="str">
        <f>IF(AND($G28&gt;=0,$G28&lt;4),"X","")</f>
        <v/>
      </c>
      <c r="I28" s="24" t="str">
        <f>IF(AND($G28&gt;=4,$G28&lt;10),"X","")</f>
        <v/>
      </c>
      <c r="J28" s="24" t="str">
        <f>IF(AND($G28&gt;=10,$G28&lt;30),"X","")</f>
        <v>X</v>
      </c>
      <c r="K28" s="24" t="str">
        <f>IF($G28&gt;30,"X","")</f>
        <v/>
      </c>
    </row>
    <row r="29" spans="1:11" ht="24" customHeight="1" x14ac:dyDescent="0.25">
      <c r="A29" s="20">
        <v>26</v>
      </c>
      <c r="B29" s="25" t="s">
        <v>35</v>
      </c>
      <c r="C29" s="26">
        <v>8098</v>
      </c>
      <c r="D29" s="26">
        <v>28013</v>
      </c>
      <c r="E29" s="26"/>
      <c r="F29" s="26">
        <v>3</v>
      </c>
      <c r="G29" s="24">
        <f t="shared" si="0"/>
        <v>0.53546567665012668</v>
      </c>
      <c r="H29" s="24" t="str">
        <f>IF(AND($G29&gt;=0,$G29&lt;4),"X","")</f>
        <v>X</v>
      </c>
      <c r="I29" s="24" t="str">
        <f>IF(AND($G29&gt;=4,$G29&lt;10),"X","")</f>
        <v/>
      </c>
      <c r="J29" s="24" t="str">
        <f>IF(AND($G29&gt;=10,$G29&lt;30),"X","")</f>
        <v/>
      </c>
      <c r="K29" s="24" t="str">
        <f>IF($G29&gt;30,"X","")</f>
        <v/>
      </c>
    </row>
    <row r="30" spans="1:11" ht="24" customHeight="1" x14ac:dyDescent="0.25">
      <c r="A30" s="20">
        <v>27</v>
      </c>
      <c r="B30" s="25" t="s">
        <v>36</v>
      </c>
      <c r="C30" s="26">
        <v>2940</v>
      </c>
      <c r="D30" s="26">
        <v>11240</v>
      </c>
      <c r="E30" s="26"/>
      <c r="F30" s="26">
        <v>6</v>
      </c>
      <c r="G30" s="24">
        <f t="shared" si="0"/>
        <v>2.6690391459074734</v>
      </c>
      <c r="H30" s="24" t="str">
        <f>IF(AND($G30&gt;=0,$G30&lt;4),"X","")</f>
        <v>X</v>
      </c>
      <c r="I30" s="24" t="str">
        <f>IF(AND($G30&gt;=4,$G30&lt;10),"X","")</f>
        <v/>
      </c>
      <c r="J30" s="24" t="str">
        <f>IF(AND($G30&gt;=10,$G30&lt;30),"X","")</f>
        <v/>
      </c>
      <c r="K30" s="24" t="str">
        <f>IF($G30&gt;30,"X","")</f>
        <v/>
      </c>
    </row>
    <row r="31" spans="1:11" ht="24" customHeight="1" x14ac:dyDescent="0.25">
      <c r="A31" s="30"/>
      <c r="B31" s="30" t="s">
        <v>48</v>
      </c>
      <c r="C31" s="28">
        <f>SUM(C4:C30)</f>
        <v>119130</v>
      </c>
      <c r="D31" s="28">
        <f>SUM(D4:D30)</f>
        <v>439141</v>
      </c>
      <c r="E31" s="28">
        <f>SUM(E4:E30)</f>
        <v>54</v>
      </c>
      <c r="F31" s="28">
        <f>SUM(F4:F30)</f>
        <v>187</v>
      </c>
      <c r="G31" s="28">
        <f t="shared" ref="G31" si="9">((F31+E31)/(2*D31))*100000</f>
        <v>27.439933870897956</v>
      </c>
      <c r="H31" s="28" t="str">
        <f>IF(AND($G31&gt;=0,$G31&lt;50),"X","")</f>
        <v>X</v>
      </c>
      <c r="I31" s="24" t="str">
        <f>IF(AND($G31&gt;=50,$G31&lt;150),"X","")</f>
        <v/>
      </c>
      <c r="J31" s="24" t="str">
        <f>IF(AND($G31&gt;150),"X","")</f>
        <v/>
      </c>
      <c r="K31" s="24"/>
    </row>
    <row r="33" spans="2:9" ht="54.75" customHeight="1" x14ac:dyDescent="0.25">
      <c r="B33" s="47"/>
      <c r="C33" s="47"/>
      <c r="D33" s="47"/>
      <c r="E33" s="31"/>
      <c r="F33" s="31"/>
      <c r="G33" s="31"/>
      <c r="H33" s="31"/>
      <c r="I33" s="31"/>
    </row>
  </sheetData>
  <mergeCells count="13">
    <mergeCell ref="J2:J3"/>
    <mergeCell ref="K2:K3"/>
    <mergeCell ref="B33:D33"/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41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K6" sqref="K6"/>
    </sheetView>
  </sheetViews>
  <sheetFormatPr defaultRowHeight="54.75" customHeight="1" x14ac:dyDescent="0.25"/>
  <cols>
    <col min="1" max="1" width="4.5703125" style="29" customWidth="1"/>
    <col min="2" max="2" width="25" style="29" customWidth="1"/>
    <col min="3" max="3" width="10.7109375" style="29" customWidth="1"/>
    <col min="4" max="4" width="10.42578125" style="29" customWidth="1"/>
    <col min="5" max="5" width="11.28515625" style="29" customWidth="1"/>
    <col min="6" max="6" width="10.42578125" style="29" customWidth="1"/>
    <col min="7" max="16384" width="9.140625" style="29"/>
  </cols>
  <sheetData>
    <row r="1" spans="1:8" ht="69" customHeight="1" x14ac:dyDescent="0.25">
      <c r="A1" s="48" t="s">
        <v>53</v>
      </c>
      <c r="B1" s="48"/>
      <c r="C1" s="48"/>
      <c r="D1" s="48"/>
      <c r="E1" s="48"/>
      <c r="F1" s="48"/>
      <c r="G1" s="48"/>
      <c r="H1" s="48"/>
    </row>
    <row r="2" spans="1:8" ht="54.75" customHeight="1" x14ac:dyDescent="0.25">
      <c r="A2" s="49" t="s">
        <v>7</v>
      </c>
      <c r="B2" s="51" t="s">
        <v>40</v>
      </c>
      <c r="C2" s="46" t="s">
        <v>41</v>
      </c>
      <c r="D2" s="46" t="s">
        <v>42</v>
      </c>
      <c r="E2" s="49" t="s">
        <v>54</v>
      </c>
      <c r="F2" s="49" t="s">
        <v>55</v>
      </c>
      <c r="G2" s="49" t="s">
        <v>44</v>
      </c>
      <c r="H2" s="46" t="s">
        <v>45</v>
      </c>
    </row>
    <row r="3" spans="1:8" ht="54.75" customHeight="1" x14ac:dyDescent="0.25">
      <c r="A3" s="50"/>
      <c r="B3" s="51"/>
      <c r="C3" s="46"/>
      <c r="D3" s="46"/>
      <c r="E3" s="50"/>
      <c r="F3" s="50"/>
      <c r="G3" s="50"/>
      <c r="H3" s="46"/>
    </row>
    <row r="4" spans="1:8" ht="24" customHeight="1" x14ac:dyDescent="0.25">
      <c r="A4" s="20">
        <v>1</v>
      </c>
      <c r="B4" s="21" t="s">
        <v>10</v>
      </c>
      <c r="C4" s="24">
        <v>3775</v>
      </c>
      <c r="D4" s="24">
        <v>16456</v>
      </c>
      <c r="E4" s="32" t="s">
        <v>49</v>
      </c>
      <c r="F4" s="32"/>
      <c r="G4" s="32" t="s">
        <v>50</v>
      </c>
      <c r="H4" s="24"/>
    </row>
    <row r="5" spans="1:8" ht="24" customHeight="1" x14ac:dyDescent="0.25">
      <c r="A5" s="20">
        <v>2</v>
      </c>
      <c r="B5" s="33" t="s">
        <v>11</v>
      </c>
      <c r="C5" s="26">
        <v>4453</v>
      </c>
      <c r="D5" s="26">
        <v>18011</v>
      </c>
      <c r="E5" s="32" t="s">
        <v>49</v>
      </c>
      <c r="F5" s="34"/>
      <c r="G5" s="32" t="s">
        <v>50</v>
      </c>
      <c r="H5" s="24"/>
    </row>
    <row r="6" spans="1:8" ht="24" customHeight="1" x14ac:dyDescent="0.25">
      <c r="A6" s="20">
        <v>3</v>
      </c>
      <c r="B6" s="33" t="s">
        <v>12</v>
      </c>
      <c r="C6" s="24">
        <v>8370</v>
      </c>
      <c r="D6" s="24">
        <v>32153</v>
      </c>
      <c r="E6" s="32" t="s">
        <v>49</v>
      </c>
      <c r="F6" s="32"/>
      <c r="G6" s="32" t="s">
        <v>50</v>
      </c>
      <c r="H6" s="24"/>
    </row>
    <row r="7" spans="1:8" ht="24" customHeight="1" x14ac:dyDescent="0.25">
      <c r="A7" s="20">
        <v>4</v>
      </c>
      <c r="B7" s="33" t="s">
        <v>13</v>
      </c>
      <c r="C7" s="24">
        <v>6109</v>
      </c>
      <c r="D7" s="24">
        <v>24274</v>
      </c>
      <c r="E7" s="32" t="s">
        <v>49</v>
      </c>
      <c r="F7" s="32"/>
      <c r="G7" s="32" t="s">
        <v>50</v>
      </c>
      <c r="H7" s="24"/>
    </row>
    <row r="8" spans="1:8" ht="24" customHeight="1" x14ac:dyDescent="0.25">
      <c r="A8" s="20">
        <v>5</v>
      </c>
      <c r="B8" s="33" t="s">
        <v>14</v>
      </c>
      <c r="C8" s="27">
        <v>5363</v>
      </c>
      <c r="D8" s="27">
        <v>21597</v>
      </c>
      <c r="E8" s="32" t="s">
        <v>49</v>
      </c>
      <c r="F8" s="35"/>
      <c r="G8" s="32" t="s">
        <v>50</v>
      </c>
      <c r="H8" s="24"/>
    </row>
    <row r="9" spans="1:8" ht="24" customHeight="1" x14ac:dyDescent="0.25">
      <c r="A9" s="20">
        <v>6</v>
      </c>
      <c r="B9" s="21" t="s">
        <v>15</v>
      </c>
      <c r="C9" s="24">
        <v>1504</v>
      </c>
      <c r="D9" s="24">
        <v>3115</v>
      </c>
      <c r="E9" s="32" t="s">
        <v>49</v>
      </c>
      <c r="F9" s="32"/>
      <c r="G9" s="32" t="s">
        <v>50</v>
      </c>
      <c r="H9" s="24"/>
    </row>
    <row r="10" spans="1:8" ht="24" customHeight="1" x14ac:dyDescent="0.25">
      <c r="A10" s="20">
        <v>7</v>
      </c>
      <c r="B10" s="21" t="s">
        <v>16</v>
      </c>
      <c r="C10" s="24">
        <v>1372</v>
      </c>
      <c r="D10" s="24">
        <v>6101</v>
      </c>
      <c r="E10" s="32" t="s">
        <v>49</v>
      </c>
      <c r="F10" s="32"/>
      <c r="G10" s="32" t="s">
        <v>50</v>
      </c>
      <c r="H10" s="24"/>
    </row>
    <row r="11" spans="1:8" ht="24" customHeight="1" x14ac:dyDescent="0.25">
      <c r="A11" s="20">
        <v>8</v>
      </c>
      <c r="B11" s="21" t="s">
        <v>17</v>
      </c>
      <c r="C11" s="24">
        <v>1679</v>
      </c>
      <c r="D11" s="24">
        <v>8218</v>
      </c>
      <c r="E11" s="32" t="s">
        <v>49</v>
      </c>
      <c r="F11" s="32"/>
      <c r="G11" s="32" t="s">
        <v>50</v>
      </c>
      <c r="H11" s="24"/>
    </row>
    <row r="12" spans="1:8" ht="24" customHeight="1" x14ac:dyDescent="0.25">
      <c r="A12" s="20">
        <v>9</v>
      </c>
      <c r="B12" s="21" t="s">
        <v>18</v>
      </c>
      <c r="C12" s="24">
        <v>2147</v>
      </c>
      <c r="D12" s="24">
        <v>10887</v>
      </c>
      <c r="E12" s="32" t="s">
        <v>49</v>
      </c>
      <c r="F12" s="32"/>
      <c r="G12" s="32" t="s">
        <v>50</v>
      </c>
      <c r="H12" s="24"/>
    </row>
    <row r="13" spans="1:8" ht="24" customHeight="1" x14ac:dyDescent="0.25">
      <c r="A13" s="20">
        <v>10</v>
      </c>
      <c r="B13" s="33" t="s">
        <v>19</v>
      </c>
      <c r="C13" s="26">
        <v>2677</v>
      </c>
      <c r="D13" s="26">
        <v>10634</v>
      </c>
      <c r="E13" s="32" t="s">
        <v>49</v>
      </c>
      <c r="F13" s="34"/>
      <c r="G13" s="32" t="s">
        <v>50</v>
      </c>
      <c r="H13" s="24"/>
    </row>
    <row r="14" spans="1:8" ht="24" customHeight="1" x14ac:dyDescent="0.25">
      <c r="A14" s="20">
        <v>11</v>
      </c>
      <c r="B14" s="33" t="s">
        <v>20</v>
      </c>
      <c r="C14" s="27">
        <v>2517</v>
      </c>
      <c r="D14" s="27">
        <v>9748</v>
      </c>
      <c r="E14" s="32" t="s">
        <v>49</v>
      </c>
      <c r="F14" s="35"/>
      <c r="G14" s="32" t="s">
        <v>50</v>
      </c>
      <c r="H14" s="24"/>
    </row>
    <row r="15" spans="1:8" ht="24" customHeight="1" x14ac:dyDescent="0.25">
      <c r="A15" s="20">
        <v>12</v>
      </c>
      <c r="B15" s="33" t="s">
        <v>21</v>
      </c>
      <c r="C15" s="26">
        <v>9690</v>
      </c>
      <c r="D15" s="26">
        <v>20000</v>
      </c>
      <c r="E15" s="32" t="s">
        <v>49</v>
      </c>
      <c r="F15" s="34"/>
      <c r="G15" s="32" t="s">
        <v>50</v>
      </c>
      <c r="H15" s="24"/>
    </row>
    <row r="16" spans="1:8" ht="24" customHeight="1" x14ac:dyDescent="0.25">
      <c r="A16" s="20">
        <v>13</v>
      </c>
      <c r="B16" s="33" t="s">
        <v>22</v>
      </c>
      <c r="C16" s="26">
        <v>7693</v>
      </c>
      <c r="D16" s="26">
        <v>26288</v>
      </c>
      <c r="E16" s="32" t="s">
        <v>49</v>
      </c>
      <c r="F16" s="34"/>
      <c r="G16" s="32" t="s">
        <v>50</v>
      </c>
      <c r="H16" s="24"/>
    </row>
    <row r="17" spans="1:8" ht="24" customHeight="1" x14ac:dyDescent="0.25">
      <c r="A17" s="20">
        <v>14</v>
      </c>
      <c r="B17" s="33" t="s">
        <v>23</v>
      </c>
      <c r="C17" s="26">
        <v>4090</v>
      </c>
      <c r="D17" s="26">
        <v>14803</v>
      </c>
      <c r="E17" s="32" t="s">
        <v>49</v>
      </c>
      <c r="F17" s="34"/>
      <c r="G17" s="32" t="s">
        <v>50</v>
      </c>
      <c r="H17" s="24"/>
    </row>
    <row r="18" spans="1:8" ht="24" customHeight="1" x14ac:dyDescent="0.25">
      <c r="A18" s="20">
        <v>15</v>
      </c>
      <c r="B18" s="33" t="s">
        <v>24</v>
      </c>
      <c r="C18" s="26">
        <v>3582</v>
      </c>
      <c r="D18" s="26">
        <v>11720</v>
      </c>
      <c r="E18" s="32" t="s">
        <v>49</v>
      </c>
      <c r="F18" s="34"/>
      <c r="G18" s="32" t="s">
        <v>50</v>
      </c>
      <c r="H18" s="24"/>
    </row>
    <row r="19" spans="1:8" ht="24" customHeight="1" x14ac:dyDescent="0.25">
      <c r="A19" s="20">
        <v>16</v>
      </c>
      <c r="B19" s="33" t="s">
        <v>25</v>
      </c>
      <c r="C19" s="26">
        <v>3465</v>
      </c>
      <c r="D19" s="26">
        <v>12471</v>
      </c>
      <c r="E19" s="32" t="s">
        <v>49</v>
      </c>
      <c r="F19" s="34"/>
      <c r="G19" s="32" t="s">
        <v>50</v>
      </c>
      <c r="H19" s="24"/>
    </row>
    <row r="20" spans="1:8" ht="24" customHeight="1" x14ac:dyDescent="0.25">
      <c r="A20" s="20">
        <v>17</v>
      </c>
      <c r="B20" s="33" t="s">
        <v>26</v>
      </c>
      <c r="C20" s="26">
        <v>3564</v>
      </c>
      <c r="D20" s="26">
        <v>14499</v>
      </c>
      <c r="E20" s="32" t="s">
        <v>49</v>
      </c>
      <c r="F20" s="34"/>
      <c r="G20" s="32" t="s">
        <v>50</v>
      </c>
      <c r="H20" s="24"/>
    </row>
    <row r="21" spans="1:8" ht="24" customHeight="1" x14ac:dyDescent="0.25">
      <c r="A21" s="20">
        <v>18</v>
      </c>
      <c r="B21" s="33" t="s">
        <v>27</v>
      </c>
      <c r="C21" s="26">
        <v>1947</v>
      </c>
      <c r="D21" s="26">
        <v>9121</v>
      </c>
      <c r="E21" s="32" t="s">
        <v>49</v>
      </c>
      <c r="F21" s="34"/>
      <c r="G21" s="32" t="s">
        <v>50</v>
      </c>
      <c r="H21" s="24"/>
    </row>
    <row r="22" spans="1:8" ht="24" customHeight="1" x14ac:dyDescent="0.25">
      <c r="A22" s="20">
        <v>19</v>
      </c>
      <c r="B22" s="33" t="s">
        <v>28</v>
      </c>
      <c r="C22" s="26">
        <v>2515</v>
      </c>
      <c r="D22" s="26">
        <v>8415</v>
      </c>
      <c r="E22" s="32" t="s">
        <v>49</v>
      </c>
      <c r="F22" s="34"/>
      <c r="G22" s="32" t="s">
        <v>50</v>
      </c>
      <c r="H22" s="24"/>
    </row>
    <row r="23" spans="1:8" ht="24" customHeight="1" x14ac:dyDescent="0.25">
      <c r="A23" s="20">
        <v>20</v>
      </c>
      <c r="B23" s="33" t="s">
        <v>29</v>
      </c>
      <c r="C23" s="26">
        <v>6465</v>
      </c>
      <c r="D23" s="26">
        <v>23752</v>
      </c>
      <c r="E23" s="32" t="s">
        <v>49</v>
      </c>
      <c r="F23" s="34"/>
      <c r="G23" s="32" t="s">
        <v>50</v>
      </c>
      <c r="H23" s="24"/>
    </row>
    <row r="24" spans="1:8" ht="24" customHeight="1" x14ac:dyDescent="0.25">
      <c r="A24" s="20">
        <v>21</v>
      </c>
      <c r="B24" s="33" t="s">
        <v>30</v>
      </c>
      <c r="C24" s="26">
        <v>3144</v>
      </c>
      <c r="D24" s="26">
        <v>10724</v>
      </c>
      <c r="E24" s="32" t="s">
        <v>49</v>
      </c>
      <c r="F24" s="34"/>
      <c r="G24" s="32" t="s">
        <v>50</v>
      </c>
      <c r="H24" s="24"/>
    </row>
    <row r="25" spans="1:8" ht="24" customHeight="1" x14ac:dyDescent="0.25">
      <c r="A25" s="20">
        <v>22</v>
      </c>
      <c r="B25" s="33" t="s">
        <v>31</v>
      </c>
      <c r="C25" s="26">
        <v>2618</v>
      </c>
      <c r="D25" s="26">
        <v>9639</v>
      </c>
      <c r="E25" s="32" t="s">
        <v>49</v>
      </c>
      <c r="F25" s="34"/>
      <c r="G25" s="32" t="s">
        <v>50</v>
      </c>
      <c r="H25" s="24"/>
    </row>
    <row r="26" spans="1:8" ht="24" customHeight="1" x14ac:dyDescent="0.25">
      <c r="A26" s="20">
        <v>23</v>
      </c>
      <c r="B26" s="33" t="s">
        <v>32</v>
      </c>
      <c r="C26" s="26">
        <v>10014</v>
      </c>
      <c r="D26" s="26">
        <v>37763</v>
      </c>
      <c r="E26" s="32" t="s">
        <v>49</v>
      </c>
      <c r="F26" s="34"/>
      <c r="G26" s="32" t="s">
        <v>50</v>
      </c>
      <c r="H26" s="24"/>
    </row>
    <row r="27" spans="1:8" ht="24" customHeight="1" x14ac:dyDescent="0.25">
      <c r="A27" s="20">
        <v>24</v>
      </c>
      <c r="B27" s="21" t="s">
        <v>33</v>
      </c>
      <c r="C27" s="24">
        <v>4824</v>
      </c>
      <c r="D27" s="24">
        <v>20914</v>
      </c>
      <c r="E27" s="32" t="s">
        <v>49</v>
      </c>
      <c r="F27" s="32"/>
      <c r="G27" s="32" t="s">
        <v>50</v>
      </c>
      <c r="H27" s="24"/>
    </row>
    <row r="28" spans="1:8" ht="24" customHeight="1" x14ac:dyDescent="0.25">
      <c r="A28" s="20">
        <v>25</v>
      </c>
      <c r="B28" s="33" t="s">
        <v>34</v>
      </c>
      <c r="C28" s="26">
        <v>4515</v>
      </c>
      <c r="D28" s="26">
        <v>18585</v>
      </c>
      <c r="E28" s="32" t="s">
        <v>49</v>
      </c>
      <c r="F28" s="34"/>
      <c r="G28" s="32" t="s">
        <v>50</v>
      </c>
      <c r="H28" s="24"/>
    </row>
    <row r="29" spans="1:8" ht="24" customHeight="1" x14ac:dyDescent="0.25">
      <c r="A29" s="20">
        <v>26</v>
      </c>
      <c r="B29" s="33" t="s">
        <v>35</v>
      </c>
      <c r="C29" s="26">
        <v>8098</v>
      </c>
      <c r="D29" s="26">
        <v>28013</v>
      </c>
      <c r="E29" s="32" t="s">
        <v>49</v>
      </c>
      <c r="F29" s="34"/>
      <c r="G29" s="32" t="s">
        <v>50</v>
      </c>
      <c r="H29" s="24"/>
    </row>
    <row r="30" spans="1:8" ht="24" customHeight="1" x14ac:dyDescent="0.25">
      <c r="A30" s="20">
        <v>27</v>
      </c>
      <c r="B30" s="33" t="s">
        <v>36</v>
      </c>
      <c r="C30" s="26">
        <v>2940</v>
      </c>
      <c r="D30" s="26">
        <v>11240</v>
      </c>
      <c r="E30" s="32" t="s">
        <v>49</v>
      </c>
      <c r="F30" s="34"/>
      <c r="G30" s="32" t="s">
        <v>50</v>
      </c>
      <c r="H30" s="24"/>
    </row>
    <row r="31" spans="1:8" ht="24" customHeight="1" x14ac:dyDescent="0.25">
      <c r="A31" s="30"/>
      <c r="B31" s="36" t="s">
        <v>48</v>
      </c>
      <c r="C31" s="28">
        <f>SUM(C4:C30)</f>
        <v>119130</v>
      </c>
      <c r="D31" s="28">
        <f>SUM(D4:D30)</f>
        <v>439141</v>
      </c>
      <c r="E31" s="32" t="s">
        <v>49</v>
      </c>
      <c r="F31" s="37">
        <f>SUM(F4:F30)</f>
        <v>0</v>
      </c>
      <c r="G31" s="32" t="s">
        <v>50</v>
      </c>
      <c r="H31" s="24"/>
    </row>
    <row r="33" spans="2:8" ht="15" x14ac:dyDescent="0.25">
      <c r="B33" s="47"/>
      <c r="C33" s="47"/>
      <c r="D33" s="47"/>
      <c r="E33" s="31"/>
      <c r="F33" s="31"/>
      <c r="G33" s="31"/>
      <c r="H33" s="31"/>
    </row>
  </sheetData>
  <mergeCells count="10">
    <mergeCell ref="B33:D33"/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63" right="0.4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tiêu chí 1</vt:lpstr>
      <vt:lpstr>tiêu chí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2021-10-29T11:04:58Z</cp:lastPrinted>
  <dcterms:created xsi:type="dcterms:W3CDTF">2021-10-18T03:35:32Z</dcterms:created>
  <dcterms:modified xsi:type="dcterms:W3CDTF">2021-11-15T03:13:00Z</dcterms:modified>
</cp:coreProperties>
</file>